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" sheetId="4" r:id="rId1"/>
  </sheets>
  <definedNames>
    <definedName name="_xlnm.Print_Titles" localSheetId="0">Лист!$11:$11</definedName>
    <definedName name="_xlnm.Print_Area" localSheetId="0">Лист!$A$1:$D$42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<sst xmlns="http://schemas.openxmlformats.org/spreadsheetml/2006/main" count="43" uniqueCount="35">
  <si>
    <t>Приложение №__2__</t>
  </si>
  <si>
    <t>Утверждено:</t>
  </si>
  <si>
    <t xml:space="preserve">Приказом ООО УК «Капиталстрой» </t>
  </si>
  <si>
    <t>№ __34___ от « 21   » ____мая____ 2024г.</t>
  </si>
  <si>
    <t xml:space="preserve">Расчет экономически обоснованных затрат ООО УК «Капиталстрой» </t>
  </si>
  <si>
    <t>на техническое обслуживание 1 комплекта приборов узла учета тепловой энергии (УУТЭ)</t>
  </si>
  <si>
    <t>с 01.07.2024 по 30.06.2025</t>
  </si>
  <si>
    <t>Индексация на 8,17%</t>
  </si>
  <si>
    <t>Общая S МКЖД, оборуд УУТЭ (м2)</t>
  </si>
  <si>
    <t>№ п/п</t>
  </si>
  <si>
    <t>Наименование затрат</t>
  </si>
  <si>
    <t xml:space="preserve">Итого в месяц затрат на всю площадь, руб. и коп. </t>
  </si>
  <si>
    <t>Итого затрат в месяц на 1 м2, руб.и коп.</t>
  </si>
  <si>
    <t>Профилактический визуальный осмотр УУТЭ специалистом, проверка режимов работы с периодичностью 2 раза в месяц:</t>
  </si>
  <si>
    <t xml:space="preserve">   з/плата специалиста</t>
  </si>
  <si>
    <t xml:space="preserve">   з/плата водителя </t>
  </si>
  <si>
    <t>Страховые взносы 30,28% (ПФ-22%, ОМС-5,1%, ФСС-2,9%, ФСС травматизм 0,28%</t>
  </si>
  <si>
    <t xml:space="preserve">   транспортные расходы (ГСМ, износ, ремонт, ОСАГО)</t>
  </si>
  <si>
    <r>
      <rPr>
        <b/>
        <sz val="10"/>
        <rFont val="Calibri"/>
        <charset val="204"/>
        <scheme val="minor"/>
      </rPr>
      <t xml:space="preserve">Работы по контролю метрологических характеристик с периодичностью 2 раза в месяц: </t>
    </r>
    <r>
      <rPr>
        <sz val="10"/>
        <rFont val="Calibri"/>
        <charset val="204"/>
        <scheme val="minor"/>
      </rPr>
      <t>проверка целостности эл.сетей, провека, подгонка параметров измерительной цепи, линии связи; стабильности характеристк, контроль выходного сигнала;  провека, замена источников электропитания; проверка совпадения расчетных и фактических параметров; проверка с применением тест-контроля</t>
    </r>
  </si>
  <si>
    <t>Снятие показаний пультом накопительным НП-4А, подготовка отчетов и сдача их в тепловые сети с периодичностью 1 раз в месяц:</t>
  </si>
  <si>
    <t>Приобретение, износ оборудования: пульта накопительного НП 4-А</t>
  </si>
  <si>
    <t>Приобретение,износ, ремонт оргтехники (ноутбук, принтер и т.д.)</t>
  </si>
  <si>
    <t>Работы по организации плановой проверки УУТЭ 1раз в 4 года:</t>
  </si>
  <si>
    <t>Согласно локального сметного расчета на организацию плановой метрологической проверки УУТЭ МКЖД в г.Гуково (стоимость,руб/4года/12мес)</t>
  </si>
  <si>
    <t>Услуги по плановой проверки прибора съема показаний с УУТЭ 1раз в 4 года:</t>
  </si>
  <si>
    <t>Услуги сторонней организации по проведению плановой поверке прибора съема и передачи показаний УУТЭ (Пульт накопительный НП 4-А) (стоимость, руб/4года/12мес)</t>
  </si>
  <si>
    <t>Итого по разделам:</t>
  </si>
  <si>
    <t>накладные расходы 14.2%</t>
  </si>
  <si>
    <t>непредвиденные расходы 6%</t>
  </si>
  <si>
    <t>ИТОГО с накладными:</t>
  </si>
  <si>
    <t>Рентабельность 10%</t>
  </si>
  <si>
    <t>Всего расходов:</t>
  </si>
  <si>
    <t>При среднем кол-ве установленных УУТЭ -9шт; на МКЖД площадью-30522.2м2</t>
  </si>
  <si>
    <t>с 01.07.19</t>
  </si>
  <si>
    <t>1руб 04 коп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</si>
</sst>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_-* #\ ##0.0000_-;\-* #\ ##0.0000_-;_-* &quot;-&quot;??.00_-;_-@_-"/>
  </numFmts>
  <fonts count="32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b/>
      <sz val="11"/>
      <name val="Calibri"/>
      <charset val="204"/>
      <scheme val="minor"/>
    </font>
    <font>
      <sz val="9"/>
      <color indexed="8"/>
      <name val="Times New Roman"/>
      <charset val="204"/>
    </font>
    <font>
      <sz val="10"/>
      <name val="Calibri"/>
      <charset val="204"/>
      <scheme val="minor"/>
    </font>
    <font>
      <b/>
      <sz val="10"/>
      <name val="Calibri"/>
      <charset val="204"/>
      <scheme val="minor"/>
    </font>
    <font>
      <b/>
      <i/>
      <sz val="11"/>
      <color theme="1"/>
      <name val="Calibri"/>
      <charset val="204"/>
      <scheme val="minor"/>
    </font>
    <font>
      <b/>
      <i/>
      <sz val="10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7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/>
    <xf numFmtId="0" fontId="0" fillId="0" borderId="0" xfId="0" applyBorder="1"/>
    <xf numFmtId="176" fontId="0" fillId="0" borderId="0" xfId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176" fontId="1" fillId="0" borderId="0" xfId="1" applyFont="1" applyAlignment="1">
      <alignment horizontal="right"/>
    </xf>
    <xf numFmtId="176" fontId="1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1" xfId="0" applyFont="1" applyBorder="1" applyAlignment="1">
      <alignment horizontal="center" vertical="top" wrapText="1"/>
    </xf>
    <xf numFmtId="180" fontId="2" fillId="0" borderId="0" xfId="1" applyNumberFormat="1" applyFont="1" applyAlignment="1">
      <alignment horizontal="right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176" fontId="2" fillId="0" borderId="0" xfId="1" applyFont="1" applyAlignment="1">
      <alignment horizontal="right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2" fontId="8" fillId="0" borderId="1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2" fontId="3" fillId="0" borderId="3" xfId="0" applyNumberFormat="1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10" fillId="0" borderId="4" xfId="0" applyFont="1" applyBorder="1" applyAlignment="1">
      <alignment vertical="top" wrapText="1"/>
    </xf>
    <xf numFmtId="2" fontId="10" fillId="0" borderId="4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2" fontId="3" fillId="0" borderId="5" xfId="0" applyNumberFormat="1" applyFont="1" applyBorder="1" applyAlignment="1">
      <alignment horizontal="center" vertical="top" wrapText="1"/>
    </xf>
    <xf numFmtId="0" fontId="11" fillId="0" borderId="6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2" fontId="11" fillId="0" borderId="7" xfId="0" applyNumberFormat="1" applyFont="1" applyBorder="1" applyAlignment="1">
      <alignment horizontal="center" vertical="top" wrapText="1"/>
    </xf>
    <xf numFmtId="2" fontId="10" fillId="0" borderId="8" xfId="0" applyNumberFormat="1" applyFont="1" applyBorder="1" applyAlignment="1">
      <alignment horizontal="center" vertical="top" wrapText="1"/>
    </xf>
    <xf numFmtId="0" fontId="11" fillId="0" borderId="9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2" fontId="11" fillId="0" borderId="3" xfId="0" applyNumberFormat="1" applyFont="1" applyBorder="1" applyAlignment="1">
      <alignment horizontal="center" vertical="top" wrapText="1"/>
    </xf>
    <xf numFmtId="2" fontId="11" fillId="0" borderId="10" xfId="0" applyNumberFormat="1" applyFont="1" applyFill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2" fontId="10" fillId="0" borderId="12" xfId="0" applyNumberFormat="1" applyFont="1" applyBorder="1" applyAlignment="1">
      <alignment horizontal="center" vertical="top" wrapText="1"/>
    </xf>
    <xf numFmtId="2" fontId="10" fillId="0" borderId="13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2" fontId="4" fillId="0" borderId="0" xfId="0" applyNumberFormat="1" applyFont="1" applyBorder="1" applyAlignment="1">
      <alignment horizontal="center" vertical="top" wrapText="1"/>
    </xf>
    <xf numFmtId="176" fontId="0" fillId="0" borderId="0" xfId="1" applyFont="1" applyBorder="1" applyAlignment="1">
      <alignment horizontal="right"/>
    </xf>
    <xf numFmtId="2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view="pageBreakPreview" zoomScaleNormal="100" workbookViewId="0">
      <selection activeCell="B3" sqref="B3"/>
    </sheetView>
  </sheetViews>
  <sheetFormatPr defaultColWidth="9" defaultRowHeight="14.4" outlineLevelCol="5"/>
  <cols>
    <col min="1" max="1" width="3.85185185185185" customWidth="1"/>
    <col min="2" max="2" width="55.4259259259259" customWidth="1"/>
    <col min="3" max="3" width="32.5740740740741" customWidth="1"/>
    <col min="4" max="4" width="25.1388888888889" customWidth="1"/>
    <col min="5" max="5" width="6.57407407407407" hidden="1" customWidth="1"/>
    <col min="6" max="6" width="9.55555555555556" style="6" hidden="1" customWidth="1"/>
    <col min="7" max="7" width="5.85185185185185" hidden="1" customWidth="1"/>
    <col min="8" max="8" width="7.42592592592593" hidden="1" customWidth="1"/>
    <col min="9" max="13" width="9" hidden="1" customWidth="1"/>
  </cols>
  <sheetData>
    <row r="1" spans="4:4">
      <c r="D1" s="7" t="s">
        <v>0</v>
      </c>
    </row>
    <row r="2" spans="3:4">
      <c r="C2" s="8" t="s">
        <v>1</v>
      </c>
      <c r="D2" s="8"/>
    </row>
    <row r="3" spans="3:4">
      <c r="C3" s="9" t="s">
        <v>2</v>
      </c>
      <c r="D3" s="9"/>
    </row>
    <row r="4" spans="3:4">
      <c r="C4" s="9" t="s">
        <v>3</v>
      </c>
      <c r="D4" s="9"/>
    </row>
    <row r="5" spans="1:2">
      <c r="A5" s="10"/>
      <c r="B5" s="10"/>
    </row>
    <row r="6" s="1" customFormat="1" ht="15.6" spans="2:6">
      <c r="B6" s="11" t="s">
        <v>4</v>
      </c>
      <c r="C6" s="11"/>
      <c r="D6" s="11"/>
      <c r="F6" s="12"/>
    </row>
    <row r="7" s="1" customFormat="1" ht="15.6" spans="2:6">
      <c r="B7" s="11" t="s">
        <v>5</v>
      </c>
      <c r="C7" s="11"/>
      <c r="D7" s="11"/>
      <c r="F7" s="12"/>
    </row>
    <row r="8" s="1" customFormat="1" ht="15.6" spans="2:6">
      <c r="B8" s="11" t="s">
        <v>6</v>
      </c>
      <c r="C8" s="11"/>
      <c r="D8" s="11"/>
      <c r="F8" s="12"/>
    </row>
    <row r="9" s="1" customFormat="1" ht="15.6" spans="2:6">
      <c r="B9" s="11"/>
      <c r="C9" s="11"/>
      <c r="D9" s="11"/>
      <c r="F9" s="13" t="s">
        <v>7</v>
      </c>
    </row>
    <row r="10" spans="1:4">
      <c r="A10" s="14"/>
      <c r="B10" s="14"/>
      <c r="C10" s="15" t="s">
        <v>8</v>
      </c>
      <c r="D10" s="16">
        <v>30522.2</v>
      </c>
    </row>
    <row r="11" ht="27.6" spans="1:6">
      <c r="A11" s="17" t="s">
        <v>9</v>
      </c>
      <c r="B11" s="17" t="s">
        <v>10</v>
      </c>
      <c r="C11" s="17" t="s">
        <v>11</v>
      </c>
      <c r="D11" s="17" t="s">
        <v>12</v>
      </c>
      <c r="F11" s="18">
        <v>1.0817</v>
      </c>
    </row>
    <row r="12" s="2" customFormat="1" ht="31" customHeight="1" spans="1:6">
      <c r="A12" s="19">
        <v>1</v>
      </c>
      <c r="B12" s="20" t="s">
        <v>13</v>
      </c>
      <c r="C12" s="21">
        <f>C13+C14+C15+C16</f>
        <v>6733.4571179896</v>
      </c>
      <c r="D12" s="22">
        <f>D13+D14+D15+D16</f>
        <v>0.220608511771419</v>
      </c>
      <c r="F12" s="23"/>
    </row>
    <row r="13" ht="15" customHeight="1" spans="1:4">
      <c r="A13" s="24"/>
      <c r="B13" s="24" t="s">
        <v>14</v>
      </c>
      <c r="C13" s="25">
        <f>2744.31*F11</f>
        <v>2968.520127</v>
      </c>
      <c r="D13" s="25">
        <f>C13/D10</f>
        <v>0.0972577378760378</v>
      </c>
    </row>
    <row r="14" ht="15" customHeight="1" spans="1:4">
      <c r="A14" s="24"/>
      <c r="B14" s="24" t="s">
        <v>15</v>
      </c>
      <c r="C14" s="25">
        <f>1372.15*F11</f>
        <v>1484.254655</v>
      </c>
      <c r="D14" s="25">
        <f>C14/D10</f>
        <v>0.0486286917391276</v>
      </c>
    </row>
    <row r="15" ht="24" spans="1:4">
      <c r="A15" s="26"/>
      <c r="B15" s="27" t="s">
        <v>16</v>
      </c>
      <c r="C15" s="28">
        <f>(C13+C14)*30.28%</f>
        <v>1348.3002039896</v>
      </c>
      <c r="D15" s="25">
        <f>C15/D10</f>
        <v>0.0441744108874721</v>
      </c>
    </row>
    <row r="16" ht="18.75" customHeight="1" spans="1:4">
      <c r="A16" s="26"/>
      <c r="B16" s="26" t="s">
        <v>17</v>
      </c>
      <c r="C16" s="28">
        <f>861.96*F11</f>
        <v>932.382132</v>
      </c>
      <c r="D16" s="25">
        <f>C16/D10</f>
        <v>0.0305476712687814</v>
      </c>
    </row>
    <row r="17" s="2" customFormat="1" ht="105" customHeight="1" spans="1:6">
      <c r="A17" s="19">
        <v>2</v>
      </c>
      <c r="B17" s="29" t="s">
        <v>18</v>
      </c>
      <c r="C17" s="21">
        <f>C18+C19+C20+C21</f>
        <v>3311.5111186112</v>
      </c>
      <c r="D17" s="22">
        <f>D18+D19+D20+D21</f>
        <v>0.108495164785343</v>
      </c>
      <c r="F17" s="23"/>
    </row>
    <row r="18" spans="1:4">
      <c r="A18" s="24"/>
      <c r="B18" s="24" t="s">
        <v>14</v>
      </c>
      <c r="C18" s="25">
        <f>1247.42*F11</f>
        <v>1349.334214</v>
      </c>
      <c r="D18" s="25">
        <f>C18/D10</f>
        <v>0.0442082881967879</v>
      </c>
    </row>
    <row r="19" spans="1:4">
      <c r="A19" s="24"/>
      <c r="B19" s="24" t="s">
        <v>15</v>
      </c>
      <c r="C19" s="25">
        <f>623.7*F11</f>
        <v>674.65629</v>
      </c>
      <c r="D19" s="25">
        <f>C19/D10</f>
        <v>0.0221037897006114</v>
      </c>
    </row>
    <row r="20" ht="24" spans="1:4">
      <c r="A20" s="26"/>
      <c r="B20" s="27" t="s">
        <v>16</v>
      </c>
      <c r="C20" s="28">
        <f>(C18+C19)*30.28%</f>
        <v>612.8643246112</v>
      </c>
      <c r="D20" s="25">
        <f>C20/D10</f>
        <v>0.0200792971873325</v>
      </c>
    </row>
    <row r="21" ht="19.5" customHeight="1" spans="1:4">
      <c r="A21" s="26"/>
      <c r="B21" s="26" t="s">
        <v>17</v>
      </c>
      <c r="C21" s="28">
        <f>623.7*F11</f>
        <v>674.65629</v>
      </c>
      <c r="D21" s="30">
        <f>C21/D10</f>
        <v>0.0221037897006114</v>
      </c>
    </row>
    <row r="22" s="2" customFormat="1" ht="30" customHeight="1" spans="1:6">
      <c r="A22" s="19">
        <v>3</v>
      </c>
      <c r="B22" s="29" t="s">
        <v>19</v>
      </c>
      <c r="C22" s="21">
        <f>C23+C24+C25+C26+C27+C28</f>
        <v>12861.267057036</v>
      </c>
      <c r="D22" s="22">
        <f>D23+D24+D25+D26+D27+D28</f>
        <v>0.421374181973645</v>
      </c>
      <c r="F22" s="23"/>
    </row>
    <row r="23" spans="1:4">
      <c r="A23" s="24"/>
      <c r="B23" s="24" t="s">
        <v>14</v>
      </c>
      <c r="C23" s="25">
        <f>2731.83*F11</f>
        <v>2955.020511</v>
      </c>
      <c r="D23" s="25">
        <f>C23/D10</f>
        <v>0.096815449443356</v>
      </c>
    </row>
    <row r="24" spans="1:4">
      <c r="A24" s="24"/>
      <c r="B24" s="24" t="s">
        <v>15</v>
      </c>
      <c r="C24" s="25">
        <f>1559.27*F11</f>
        <v>1686.662359</v>
      </c>
      <c r="D24" s="25">
        <f>C24/D10</f>
        <v>0.0552601830470936</v>
      </c>
    </row>
    <row r="25" ht="24" spans="1:4">
      <c r="A25" s="26"/>
      <c r="B25" s="27" t="s">
        <v>16</v>
      </c>
      <c r="C25" s="28">
        <f>(C23+C24)*30.28%</f>
        <v>1405.501573036</v>
      </c>
      <c r="D25" s="25">
        <f>C25/D10</f>
        <v>0.0460485015181081</v>
      </c>
    </row>
    <row r="26" ht="28.5" customHeight="1" spans="1:4">
      <c r="A26" s="26"/>
      <c r="B26" s="26" t="s">
        <v>17</v>
      </c>
      <c r="C26" s="28">
        <f>623.7*F11</f>
        <v>674.65629</v>
      </c>
      <c r="D26" s="30">
        <f>C26/D10</f>
        <v>0.0221037897006114</v>
      </c>
    </row>
    <row r="27" ht="15.75" customHeight="1" spans="1:4">
      <c r="A27" s="24"/>
      <c r="B27" s="24" t="s">
        <v>20</v>
      </c>
      <c r="C27" s="31">
        <f>1933.49*F11</f>
        <v>2091.456133</v>
      </c>
      <c r="D27" s="25">
        <f>C27/D10</f>
        <v>0.0685224568674604</v>
      </c>
    </row>
    <row r="28" ht="15.75" customHeight="1" spans="1:4">
      <c r="A28" s="24"/>
      <c r="B28" s="24" t="s">
        <v>21</v>
      </c>
      <c r="C28" s="31">
        <f>3742.23*F11</f>
        <v>4047.970191</v>
      </c>
      <c r="D28" s="25">
        <f>C28/D10</f>
        <v>0.132623801397016</v>
      </c>
    </row>
    <row r="29" s="2" customFormat="1" ht="15" customHeight="1" spans="1:6">
      <c r="A29" s="19">
        <v>4</v>
      </c>
      <c r="B29" s="20" t="s">
        <v>22</v>
      </c>
      <c r="C29" s="21">
        <f>C30</f>
        <v>4520.240411</v>
      </c>
      <c r="D29" s="22">
        <f>D30</f>
        <v>0.148096808585227</v>
      </c>
      <c r="F29" s="23"/>
    </row>
    <row r="30" ht="52.5" customHeight="1" spans="1:4">
      <c r="A30" s="24"/>
      <c r="B30" s="24" t="s">
        <v>23</v>
      </c>
      <c r="C30" s="31">
        <f>4178.83*F11</f>
        <v>4520.240411</v>
      </c>
      <c r="D30" s="31">
        <f>C30/D10</f>
        <v>0.148096808585227</v>
      </c>
    </row>
    <row r="31" s="2" customFormat="1" ht="15" customHeight="1" spans="1:6">
      <c r="A31" s="19">
        <v>5</v>
      </c>
      <c r="B31" s="20" t="s">
        <v>24</v>
      </c>
      <c r="C31" s="21">
        <f>C32</f>
        <v>4857.579373</v>
      </c>
      <c r="D31" s="22">
        <f>D32</f>
        <v>0.179149057833315</v>
      </c>
      <c r="F31" s="23"/>
    </row>
    <row r="32" ht="40.5" customHeight="1" spans="1:4">
      <c r="A32" s="26"/>
      <c r="B32" s="26" t="s">
        <v>25</v>
      </c>
      <c r="C32" s="30">
        <f>4490.69*F11</f>
        <v>4857.579373</v>
      </c>
      <c r="D32" s="30">
        <f>C32/D10+0.02</f>
        <v>0.179149057833315</v>
      </c>
    </row>
    <row r="33" s="3" customFormat="1" ht="24" customHeight="1" spans="1:6">
      <c r="A33" s="32">
        <v>6</v>
      </c>
      <c r="B33" s="32" t="s">
        <v>26</v>
      </c>
      <c r="C33" s="33">
        <f>C12+C17+C22+C29+C31</f>
        <v>32284.0550776368</v>
      </c>
      <c r="D33" s="33">
        <f>D12+D17+D22+D29+D31</f>
        <v>1.07772372494895</v>
      </c>
      <c r="F33" s="23">
        <f>0.22+0.11+0.42+0.15+0.18</f>
        <v>1.08</v>
      </c>
    </row>
    <row r="34" spans="1:6">
      <c r="A34" s="34"/>
      <c r="B34" s="34" t="s">
        <v>27</v>
      </c>
      <c r="C34" s="35">
        <f>C33*14.2%</f>
        <v>4584.33582102443</v>
      </c>
      <c r="D34" s="35">
        <f>C34/D10</f>
        <v>0.150196768942751</v>
      </c>
      <c r="F34" s="6">
        <v>0.15</v>
      </c>
    </row>
    <row r="35" ht="15.15" spans="1:6">
      <c r="A35" s="26"/>
      <c r="B35" s="26" t="s">
        <v>28</v>
      </c>
      <c r="C35" s="30">
        <f>C33*6%</f>
        <v>1937.04330465821</v>
      </c>
      <c r="D35" s="30">
        <f>C35/D10</f>
        <v>0.0634634234969369</v>
      </c>
      <c r="F35" s="6">
        <v>0.06</v>
      </c>
    </row>
    <row r="36" s="2" customFormat="1" ht="21" customHeight="1" spans="1:6">
      <c r="A36" s="36">
        <v>7</v>
      </c>
      <c r="B36" s="37" t="s">
        <v>29</v>
      </c>
      <c r="C36" s="38">
        <f>C33+C34+C35</f>
        <v>38805.4342033194</v>
      </c>
      <c r="D36" s="39">
        <f>D33+D34+D35</f>
        <v>1.29138391738864</v>
      </c>
      <c r="F36" s="23">
        <v>1.29</v>
      </c>
    </row>
    <row r="37" s="4" customFormat="1" ht="22.5" customHeight="1" spans="1:6">
      <c r="A37" s="40">
        <v>8</v>
      </c>
      <c r="B37" s="41" t="s">
        <v>30</v>
      </c>
      <c r="C37" s="42">
        <f>C36*10%</f>
        <v>3880.54342033194</v>
      </c>
      <c r="D37" s="43">
        <f>C37/D10-0.01</f>
        <v>0.117138391738864</v>
      </c>
      <c r="F37" s="23">
        <v>0.12</v>
      </c>
    </row>
    <row r="38" s="3" customFormat="1" ht="25.5" customHeight="1" spans="1:6">
      <c r="A38" s="44">
        <v>9</v>
      </c>
      <c r="B38" s="45" t="s">
        <v>31</v>
      </c>
      <c r="C38" s="46">
        <f>C36+C37</f>
        <v>42685.9776236514</v>
      </c>
      <c r="D38" s="47">
        <f>D36+D37</f>
        <v>1.4085223091275</v>
      </c>
      <c r="F38" s="23">
        <f>F36+F37</f>
        <v>1.41</v>
      </c>
    </row>
    <row r="39" s="5" customFormat="1" ht="25.5" customHeight="1" spans="1:6">
      <c r="A39" s="48"/>
      <c r="B39" s="49" t="s">
        <v>32</v>
      </c>
      <c r="C39" s="50"/>
      <c r="D39" s="50"/>
      <c r="F39" s="51"/>
    </row>
    <row r="40" hidden="1" spans="3:4">
      <c r="C40" s="7" t="s">
        <v>33</v>
      </c>
      <c r="D40" t="s">
        <v>34</v>
      </c>
    </row>
    <row r="41" hidden="1"/>
    <row r="42" spans="3:3">
      <c r="C42" s="8"/>
    </row>
    <row r="44" spans="3:3">
      <c r="C44" s="52"/>
    </row>
  </sheetData>
  <sheetProtection password="CE28" sheet="1" objects="1"/>
  <mergeCells count="6">
    <mergeCell ref="C2:D2"/>
    <mergeCell ref="C3:D3"/>
    <mergeCell ref="C4:D4"/>
    <mergeCell ref="B6:D6"/>
    <mergeCell ref="B7:D7"/>
    <mergeCell ref="B8:D8"/>
  </mergeCells>
  <pageMargins left="0.708661417322835" right="0.275590551181102" top="0.15748031496063" bottom="0.15748031496063" header="0.31496062992126" footer="0.196850393700787"/>
  <pageSetup paperSize="9" scale="75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79282</cp:lastModifiedBy>
  <dcterms:created xsi:type="dcterms:W3CDTF">2006-09-28T05:33:00Z</dcterms:created>
  <dcterms:modified xsi:type="dcterms:W3CDTF">2024-06-11T12:00:34Z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1049-12.2.0.16909</vt:lpwstr>
  </property>
  <property fmtid="{D5CDD505-2E9C-101B-9397-08002B2CF9AE}" pid="3" name="ICV">
    <vt:lpwstr>06FE39ADAB7A4966979E576B9E2735CD</vt:lpwstr>
  </property>
</Properties>
</file>