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Лист1!$26:$26</definedName>
    <definedName name="_xlnm.Print_Area" localSheetId="0">Лист1!$A$15:$F$113</definedName>
  </definedNames>
  <calcPr calcId="152511"/>
</workbook>
</file>

<file path=xl/calcChain.xml><?xml version="1.0" encoding="utf-8"?>
<calcChain xmlns="http://schemas.openxmlformats.org/spreadsheetml/2006/main">
  <c r="H4" i="1" l="1"/>
  <c r="D28" i="1" l="1"/>
  <c r="E7" i="1" l="1"/>
  <c r="E5" i="1"/>
  <c r="E6" i="1" s="1"/>
  <c r="E37" i="1" s="1"/>
  <c r="F37" i="1" s="1"/>
  <c r="D104" i="1" l="1"/>
  <c r="D96" i="1"/>
  <c r="D88" i="1"/>
  <c r="D80" i="1"/>
  <c r="D72" i="1"/>
  <c r="D64" i="1"/>
  <c r="D56" i="1"/>
  <c r="D48" i="1"/>
  <c r="D40" i="1"/>
  <c r="D36" i="1"/>
  <c r="E36" i="1" s="1"/>
  <c r="E110" i="1" l="1"/>
  <c r="E109" i="1"/>
  <c r="F109" i="1" s="1"/>
  <c r="E108" i="1"/>
  <c r="F108" i="1" s="1"/>
  <c r="E102" i="1"/>
  <c r="F102" i="1" s="1"/>
  <c r="E101" i="1"/>
  <c r="E100" i="1"/>
  <c r="F100" i="1" s="1"/>
  <c r="E94" i="1"/>
  <c r="F94" i="1" s="1"/>
  <c r="E93" i="1"/>
  <c r="F93" i="1" s="1"/>
  <c r="E92" i="1"/>
  <c r="E86" i="1"/>
  <c r="F86" i="1" s="1"/>
  <c r="E85" i="1"/>
  <c r="F85" i="1" s="1"/>
  <c r="E84" i="1"/>
  <c r="F84" i="1" s="1"/>
  <c r="E78" i="1"/>
  <c r="E77" i="1"/>
  <c r="F77" i="1" s="1"/>
  <c r="E76" i="1"/>
  <c r="F76" i="1" s="1"/>
  <c r="E70" i="1"/>
  <c r="F70" i="1" s="1"/>
  <c r="E69" i="1"/>
  <c r="E68" i="1"/>
  <c r="F68" i="1" s="1"/>
  <c r="E62" i="1"/>
  <c r="F62" i="1" s="1"/>
  <c r="E61" i="1"/>
  <c r="F61" i="1" s="1"/>
  <c r="E60" i="1"/>
  <c r="E34" i="1"/>
  <c r="E33" i="1"/>
  <c r="F33" i="1" s="1"/>
  <c r="E32" i="1"/>
  <c r="E54" i="1"/>
  <c r="E53" i="1"/>
  <c r="F53" i="1" s="1"/>
  <c r="E52" i="1"/>
  <c r="F52" i="1" s="1"/>
  <c r="E46" i="1"/>
  <c r="F46" i="1" s="1"/>
  <c r="E45" i="1"/>
  <c r="F45" i="1" s="1"/>
  <c r="E44" i="1"/>
  <c r="F44" i="1" s="1"/>
  <c r="F110" i="1"/>
  <c r="F101" i="1"/>
  <c r="F92" i="1"/>
  <c r="F78" i="1"/>
  <c r="F69" i="1"/>
  <c r="F60" i="1"/>
  <c r="F54" i="1"/>
  <c r="F34" i="1"/>
  <c r="E38" i="1"/>
  <c r="F38" i="1" s="1"/>
  <c r="F10" i="1"/>
  <c r="F9" i="1"/>
  <c r="F8" i="1"/>
  <c r="E3" i="1"/>
  <c r="E2" i="1"/>
  <c r="E4" i="1" l="1"/>
  <c r="E28" i="1"/>
  <c r="F2" i="1"/>
  <c r="E11" i="1"/>
  <c r="F36" i="1"/>
  <c r="F5" i="1"/>
  <c r="F6" i="1"/>
  <c r="E88" i="1"/>
  <c r="E104" i="1"/>
  <c r="E89" i="1"/>
  <c r="F89" i="1" s="1"/>
  <c r="E105" i="1"/>
  <c r="F105" i="1" s="1"/>
  <c r="F32" i="1"/>
  <c r="E40" i="1"/>
  <c r="E43" i="1"/>
  <c r="F43" i="1" s="1"/>
  <c r="E48" i="1"/>
  <c r="E51" i="1"/>
  <c r="F51" i="1" s="1"/>
  <c r="E56" i="1"/>
  <c r="E31" i="1"/>
  <c r="E59" i="1"/>
  <c r="F59" i="1" s="1"/>
  <c r="E64" i="1"/>
  <c r="E67" i="1"/>
  <c r="F67" i="1" s="1"/>
  <c r="E72" i="1"/>
  <c r="E75" i="1"/>
  <c r="F75" i="1" s="1"/>
  <c r="E80" i="1"/>
  <c r="E83" i="1"/>
  <c r="F83" i="1" s="1"/>
  <c r="E91" i="1"/>
  <c r="F91" i="1" s="1"/>
  <c r="E96" i="1"/>
  <c r="E99" i="1"/>
  <c r="F99" i="1" s="1"/>
  <c r="E107" i="1"/>
  <c r="F107" i="1" s="1"/>
  <c r="E41" i="1"/>
  <c r="F41" i="1" s="1"/>
  <c r="E49" i="1"/>
  <c r="F49" i="1" s="1"/>
  <c r="E57" i="1"/>
  <c r="F57" i="1" s="1"/>
  <c r="E65" i="1"/>
  <c r="F65" i="1" s="1"/>
  <c r="E73" i="1"/>
  <c r="F73" i="1" s="1"/>
  <c r="E81" i="1"/>
  <c r="F81" i="1" s="1"/>
  <c r="E97" i="1"/>
  <c r="F97" i="1" s="1"/>
  <c r="F7" i="1"/>
  <c r="E29" i="1"/>
  <c r="F3" i="1"/>
  <c r="F4" i="1" l="1"/>
  <c r="E30" i="1"/>
  <c r="E27" i="1"/>
  <c r="E35" i="1"/>
  <c r="E106" i="1"/>
  <c r="F106" i="1" s="1"/>
  <c r="E74" i="1"/>
  <c r="F74" i="1" s="1"/>
  <c r="E42" i="1"/>
  <c r="F42" i="1" s="1"/>
  <c r="E50" i="1"/>
  <c r="F50" i="1" s="1"/>
  <c r="E98" i="1"/>
  <c r="F98" i="1" s="1"/>
  <c r="E66" i="1"/>
  <c r="F66" i="1" s="1"/>
  <c r="F30" i="1"/>
  <c r="E90" i="1"/>
  <c r="F90" i="1" s="1"/>
  <c r="E58" i="1"/>
  <c r="F58" i="1" s="1"/>
  <c r="E82" i="1"/>
  <c r="F82" i="1" s="1"/>
  <c r="F35" i="1"/>
  <c r="F29" i="1"/>
  <c r="F104" i="1"/>
  <c r="F96" i="1"/>
  <c r="F88" i="1"/>
  <c r="F80" i="1"/>
  <c r="F72" i="1"/>
  <c r="F64" i="1"/>
  <c r="F28" i="1"/>
  <c r="F56" i="1"/>
  <c r="F48" i="1"/>
  <c r="F40" i="1"/>
  <c r="F31" i="1"/>
  <c r="F11" i="1"/>
  <c r="F79" i="1" l="1"/>
  <c r="E79" i="1"/>
  <c r="E103" i="1"/>
  <c r="F55" i="1"/>
  <c r="E95" i="1"/>
  <c r="F103" i="1"/>
  <c r="F63" i="1"/>
  <c r="E63" i="1"/>
  <c r="E55" i="1"/>
  <c r="F71" i="1"/>
  <c r="E39" i="1"/>
  <c r="E71" i="1"/>
  <c r="F95" i="1"/>
  <c r="F39" i="1"/>
  <c r="E47" i="1"/>
  <c r="F87" i="1"/>
  <c r="F47" i="1"/>
  <c r="E87" i="1"/>
  <c r="F27" i="1"/>
  <c r="E12" i="1"/>
  <c r="E13" i="1" s="1"/>
  <c r="E111" i="1" l="1"/>
  <c r="F111" i="1"/>
  <c r="F12" i="1"/>
  <c r="F13" i="1" s="1"/>
  <c r="E112" i="1" l="1"/>
  <c r="E113" i="1" s="1"/>
  <c r="F112" i="1" l="1"/>
  <c r="F113" i="1" s="1"/>
</calcChain>
</file>

<file path=xl/comments1.xml><?xml version="1.0" encoding="utf-8"?>
<comments xmlns="http://schemas.openxmlformats.org/spreadsheetml/2006/main">
  <authors>
    <author>Автор</author>
  </authors>
  <commentList>
    <comment ref="D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МРОТ</t>
        </r>
      </text>
    </comment>
  </commentList>
</comments>
</file>

<file path=xl/sharedStrings.xml><?xml version="1.0" encoding="utf-8"?>
<sst xmlns="http://schemas.openxmlformats.org/spreadsheetml/2006/main" count="125" uniqueCount="43">
  <si>
    <t xml:space="preserve">Приказом ООО УК «Капиталстрой» </t>
  </si>
  <si>
    <t xml:space="preserve">Расчет экономически обоснованных затрат ООО УК «Капиталстрой» </t>
  </si>
  <si>
    <t>Наименование затрат</t>
  </si>
  <si>
    <t>Кол-во человек</t>
  </si>
  <si>
    <t>Оклад, руб.и коп.</t>
  </si>
  <si>
    <t>Смазка петель двери</t>
  </si>
  <si>
    <t xml:space="preserve">   з/плата специалиста</t>
  </si>
  <si>
    <t xml:space="preserve">   з/плата водителя</t>
  </si>
  <si>
    <t xml:space="preserve">   затраты на материалы </t>
  </si>
  <si>
    <t xml:space="preserve">   рентабельность 10%</t>
  </si>
  <si>
    <t>Всего тариф:</t>
  </si>
  <si>
    <t>Итого:</t>
  </si>
  <si>
    <t>Утверждено:</t>
  </si>
  <si>
    <t>№ п/п</t>
  </si>
  <si>
    <t>Итого в месяц на 1 точку, руб.и коп.</t>
  </si>
  <si>
    <t>х</t>
  </si>
  <si>
    <t>Профилактический осмотр домофонной системы сервисным специалистом:</t>
  </si>
  <si>
    <t>Работа диспетчерской службы:</t>
  </si>
  <si>
    <t>Внешний осмотр всех составляющих частей системы:</t>
  </si>
  <si>
    <t xml:space="preserve">Итого в месяц, руб. и коп. </t>
  </si>
  <si>
    <t>Выезд сервисного специалиста, в случае возникновения неполадок:</t>
  </si>
  <si>
    <t>Проверка двусторонней аудиосвязи с абонентом и срабатывания кнопок дистанционного открывания двери (абонент по выбору):</t>
  </si>
  <si>
    <t>Проверка электросоединений:</t>
  </si>
  <si>
    <t>Очистка гнезда считывателя ключа и решетки микрофона:</t>
  </si>
  <si>
    <t>Проверка и регулировка электронного замка:</t>
  </si>
  <si>
    <t>Регулировка скорости закрывания двери:</t>
  </si>
  <si>
    <t>Проверка состояния креплений и соединений узлов доводчика и крепления защитных кожухов:</t>
  </si>
  <si>
    <t xml:space="preserve">   спец. инструмент (в т.ч. износ)</t>
  </si>
  <si>
    <t>свод для расчета</t>
  </si>
  <si>
    <t>Рентабельность 10%</t>
  </si>
  <si>
    <t>Ср. кол-во (точек):</t>
  </si>
  <si>
    <t xml:space="preserve">   з/плата диспетчера 30% времени</t>
  </si>
  <si>
    <t xml:space="preserve">   прочие расходы, налоги</t>
  </si>
  <si>
    <t xml:space="preserve">   транспортные расходы на 1 автомашину   (1авт*27км*0,4л*45руб*8дн)</t>
  </si>
  <si>
    <t xml:space="preserve">   прочие расходы, связь., налоги</t>
  </si>
  <si>
    <t>с 01.07.2019 по 30.06.2020</t>
  </si>
  <si>
    <t xml:space="preserve"> по сервисному обслуживанию входного запирающего устройства домофонной системы МКЖД</t>
  </si>
  <si>
    <t>в расчете на 1  установленную точку переговорного устройства</t>
  </si>
  <si>
    <t>Индексация тарифа на 4% с 01.07.19</t>
  </si>
  <si>
    <t>Страховые взносы 30,28% (ПФ-22%, ОМС-5,1%, ФСС-2,9%, ФСС травматизм 0,28%</t>
  </si>
  <si>
    <t>МРОТ</t>
  </si>
  <si>
    <t>Приложение №__3__</t>
  </si>
  <si>
    <t>№ _18___ от «__31__ » __мая______ 20_19_г.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</si>
</sst>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2" fontId="2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2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0" borderId="0" xfId="0" applyFont="1"/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5"/>
  <sheetViews>
    <sheetView tabSelected="1" view="pageBreakPreview" topLeftCell="A15" zoomScaleNormal="100" zoomScaleSheetLayoutView="100" workbookViewId="0">
      <selection activeCell="B16" sqref="B16"/>
    </sheetView>
  </sheetViews>
  <sheetFormatPr defaultRowHeight="15" x14ac:dyDescent="0.25"/>
  <cols>
    <col min="1" max="1" width="3.85546875" customWidth="1"/>
    <col min="2" max="2" width="35.42578125" customWidth="1"/>
    <col min="3" max="4" width="13.85546875" customWidth="1"/>
    <col min="5" max="5" width="15.42578125" customWidth="1"/>
    <col min="6" max="6" width="15.7109375" customWidth="1"/>
    <col min="7" max="9" width="0" hidden="1" customWidth="1"/>
  </cols>
  <sheetData>
    <row r="1" spans="1:8" s="18" customFormat="1" ht="24" hidden="1" customHeight="1" x14ac:dyDescent="0.25">
      <c r="A1" s="15"/>
      <c r="B1" s="15" t="s">
        <v>28</v>
      </c>
      <c r="C1" s="16"/>
      <c r="D1" s="17" t="s">
        <v>40</v>
      </c>
      <c r="E1" s="17"/>
      <c r="F1" s="17"/>
    </row>
    <row r="2" spans="1:8" hidden="1" x14ac:dyDescent="0.25">
      <c r="A2" s="5"/>
      <c r="B2" s="35" t="s">
        <v>6</v>
      </c>
      <c r="C2" s="36">
        <v>1</v>
      </c>
      <c r="D2" s="42">
        <v>11280</v>
      </c>
      <c r="E2" s="26">
        <f>C2*D2</f>
        <v>11280</v>
      </c>
      <c r="F2" s="26">
        <f>E2/1500</f>
        <v>7.52</v>
      </c>
      <c r="G2" s="14" t="s">
        <v>38</v>
      </c>
    </row>
    <row r="3" spans="1:8" hidden="1" x14ac:dyDescent="0.25">
      <c r="A3" s="5"/>
      <c r="B3" s="35" t="s">
        <v>7</v>
      </c>
      <c r="C3" s="36">
        <v>1</v>
      </c>
      <c r="D3" s="26"/>
      <c r="E3" s="26">
        <f t="shared" ref="E3" si="0">C3*D3</f>
        <v>0</v>
      </c>
      <c r="F3" s="26">
        <f t="shared" ref="F3:F12" si="1">E3/1500</f>
        <v>0</v>
      </c>
      <c r="G3" s="14">
        <v>1.04</v>
      </c>
    </row>
    <row r="4" spans="1:8" ht="25.5" hidden="1" x14ac:dyDescent="0.25">
      <c r="A4" s="11"/>
      <c r="B4" s="35" t="s">
        <v>39</v>
      </c>
      <c r="C4" s="36"/>
      <c r="D4" s="26"/>
      <c r="E4" s="26">
        <f>(E2+E3)*30.28%</f>
        <v>3415.5840000000003</v>
      </c>
      <c r="F4" s="26">
        <f>E4/1500</f>
        <v>2.2770560000000004</v>
      </c>
      <c r="H4">
        <f>40*G3</f>
        <v>41.6</v>
      </c>
    </row>
    <row r="5" spans="1:8" hidden="1" x14ac:dyDescent="0.25">
      <c r="A5" s="5"/>
      <c r="B5" s="35" t="s">
        <v>31</v>
      </c>
      <c r="C5" s="36">
        <v>3</v>
      </c>
      <c r="D5" s="26">
        <v>11280</v>
      </c>
      <c r="E5" s="26">
        <f>(C5*D5)*30%</f>
        <v>10152</v>
      </c>
      <c r="F5" s="26">
        <f t="shared" si="1"/>
        <v>6.7679999999999998</v>
      </c>
    </row>
    <row r="6" spans="1:8" ht="25.5" hidden="1" x14ac:dyDescent="0.25">
      <c r="A6" s="11"/>
      <c r="B6" s="35" t="s">
        <v>39</v>
      </c>
      <c r="C6" s="36"/>
      <c r="D6" s="26"/>
      <c r="E6" s="26">
        <f>(E5)*30.28%</f>
        <v>3074.0255999999999</v>
      </c>
      <c r="F6" s="26">
        <f t="shared" si="1"/>
        <v>2.0493503999999998</v>
      </c>
    </row>
    <row r="7" spans="1:8" ht="28.5" hidden="1" customHeight="1" x14ac:dyDescent="0.25">
      <c r="A7" s="11"/>
      <c r="B7" s="37" t="s">
        <v>33</v>
      </c>
      <c r="C7" s="38"/>
      <c r="D7" s="26"/>
      <c r="E7" s="39">
        <f>1*27*0.4*45*8</f>
        <v>3888.0000000000005</v>
      </c>
      <c r="F7" s="39">
        <f t="shared" si="1"/>
        <v>2.5920000000000001</v>
      </c>
    </row>
    <row r="8" spans="1:8" hidden="1" x14ac:dyDescent="0.25">
      <c r="A8" s="5"/>
      <c r="B8" s="35" t="s">
        <v>8</v>
      </c>
      <c r="C8" s="36"/>
      <c r="D8" s="26"/>
      <c r="E8" s="26">
        <v>11270</v>
      </c>
      <c r="F8" s="26">
        <f t="shared" si="1"/>
        <v>7.5133333333333336</v>
      </c>
    </row>
    <row r="9" spans="1:8" hidden="1" x14ac:dyDescent="0.25">
      <c r="A9" s="5"/>
      <c r="B9" s="35" t="s">
        <v>27</v>
      </c>
      <c r="C9" s="36"/>
      <c r="D9" s="26"/>
      <c r="E9" s="26">
        <v>6200</v>
      </c>
      <c r="F9" s="26">
        <f t="shared" si="1"/>
        <v>4.1333333333333337</v>
      </c>
    </row>
    <row r="10" spans="1:8" hidden="1" x14ac:dyDescent="0.25">
      <c r="A10" s="5"/>
      <c r="B10" s="35" t="s">
        <v>32</v>
      </c>
      <c r="C10" s="36"/>
      <c r="D10" s="26"/>
      <c r="E10" s="26">
        <v>7450</v>
      </c>
      <c r="F10" s="26">
        <f t="shared" si="1"/>
        <v>4.9666666666666668</v>
      </c>
    </row>
    <row r="11" spans="1:8" hidden="1" x14ac:dyDescent="0.25">
      <c r="A11" s="4"/>
      <c r="B11" s="40" t="s">
        <v>11</v>
      </c>
      <c r="C11" s="41" t="s">
        <v>15</v>
      </c>
      <c r="D11" s="27" t="s">
        <v>15</v>
      </c>
      <c r="E11" s="27">
        <f>SUM(E2:E10)</f>
        <v>56729.609600000003</v>
      </c>
      <c r="F11" s="27">
        <f>SUM(F2:F10)</f>
        <v>37.819739733333336</v>
      </c>
    </row>
    <row r="12" spans="1:8" hidden="1" x14ac:dyDescent="0.25">
      <c r="A12" s="5"/>
      <c r="B12" s="35" t="s">
        <v>9</v>
      </c>
      <c r="C12" s="36"/>
      <c r="D12" s="26"/>
      <c r="E12" s="26">
        <f>E11*10%</f>
        <v>5672.9609600000003</v>
      </c>
      <c r="F12" s="26">
        <f t="shared" si="1"/>
        <v>3.7819739733333337</v>
      </c>
    </row>
    <row r="13" spans="1:8" hidden="1" x14ac:dyDescent="0.25">
      <c r="A13" s="4"/>
      <c r="B13" s="40" t="s">
        <v>10</v>
      </c>
      <c r="C13" s="41" t="s">
        <v>15</v>
      </c>
      <c r="D13" s="27" t="s">
        <v>15</v>
      </c>
      <c r="E13" s="27">
        <f>E11+E12</f>
        <v>62402.570560000007</v>
      </c>
      <c r="F13" s="27">
        <f>F11+F12</f>
        <v>41.601713706666672</v>
      </c>
    </row>
    <row r="14" spans="1:8" hidden="1" x14ac:dyDescent="0.25"/>
    <row r="15" spans="1:8" x14ac:dyDescent="0.25">
      <c r="F15" s="43" t="s">
        <v>41</v>
      </c>
    </row>
    <row r="16" spans="1:8" x14ac:dyDescent="0.25">
      <c r="D16" s="48" t="s">
        <v>12</v>
      </c>
    </row>
    <row r="17" spans="1:7" x14ac:dyDescent="0.25">
      <c r="D17" s="8" t="s">
        <v>0</v>
      </c>
      <c r="E17" s="7"/>
    </row>
    <row r="18" spans="1:7" x14ac:dyDescent="0.25">
      <c r="D18" s="8" t="s">
        <v>42</v>
      </c>
      <c r="E18" s="7"/>
    </row>
    <row r="19" spans="1:7" x14ac:dyDescent="0.25">
      <c r="A19" s="1"/>
      <c r="B19" s="1"/>
    </row>
    <row r="20" spans="1:7" x14ac:dyDescent="0.25">
      <c r="A20" s="1"/>
      <c r="B20" s="1"/>
    </row>
    <row r="21" spans="1:7" s="28" customFormat="1" ht="15.75" x14ac:dyDescent="0.25">
      <c r="B21" s="47" t="s">
        <v>1</v>
      </c>
      <c r="C21" s="47"/>
      <c r="D21" s="47"/>
      <c r="E21" s="47"/>
      <c r="F21" s="47"/>
    </row>
    <row r="22" spans="1:7" s="28" customFormat="1" ht="15.75" x14ac:dyDescent="0.25">
      <c r="A22" s="47" t="s">
        <v>36</v>
      </c>
      <c r="B22" s="47"/>
      <c r="C22" s="47"/>
      <c r="D22" s="47"/>
      <c r="E22" s="47"/>
      <c r="F22" s="47"/>
    </row>
    <row r="23" spans="1:7" s="28" customFormat="1" ht="15.75" x14ac:dyDescent="0.25">
      <c r="B23" s="47" t="s">
        <v>37</v>
      </c>
      <c r="C23" s="47"/>
      <c r="D23" s="47"/>
      <c r="E23" s="47"/>
      <c r="F23" s="47"/>
    </row>
    <row r="24" spans="1:7" s="28" customFormat="1" ht="15.75" x14ac:dyDescent="0.25">
      <c r="B24" s="47" t="s">
        <v>35</v>
      </c>
      <c r="C24" s="47"/>
      <c r="D24" s="47"/>
      <c r="E24" s="47"/>
      <c r="F24" s="47"/>
    </row>
    <row r="25" spans="1:7" x14ac:dyDescent="0.25">
      <c r="A25" s="2"/>
      <c r="B25" s="2"/>
      <c r="E25" s="33" t="s">
        <v>30</v>
      </c>
      <c r="F25" s="34">
        <v>1500</v>
      </c>
      <c r="G25" s="14"/>
    </row>
    <row r="26" spans="1:7" ht="25.5" x14ac:dyDescent="0.25">
      <c r="A26" s="3" t="s">
        <v>13</v>
      </c>
      <c r="B26" s="3" t="s">
        <v>2</v>
      </c>
      <c r="C26" s="3" t="s">
        <v>3</v>
      </c>
      <c r="D26" s="3" t="s">
        <v>4</v>
      </c>
      <c r="E26" s="3" t="s">
        <v>19</v>
      </c>
      <c r="F26" s="3" t="s">
        <v>14</v>
      </c>
      <c r="G26" s="14"/>
    </row>
    <row r="27" spans="1:7" s="14" customFormat="1" ht="25.5" customHeight="1" x14ac:dyDescent="0.25">
      <c r="A27" s="4">
        <v>1</v>
      </c>
      <c r="B27" s="44" t="s">
        <v>16</v>
      </c>
      <c r="C27" s="45"/>
      <c r="D27" s="45"/>
      <c r="E27" s="10">
        <f>E28+E29+E30+E31+E32+E33+E34</f>
        <v>4282.6311272727271</v>
      </c>
      <c r="F27" s="10">
        <f>F28+F29+F30+F31+F32+F33+F34</f>
        <v>2.8550874181818187</v>
      </c>
    </row>
    <row r="28" spans="1:7" x14ac:dyDescent="0.25">
      <c r="A28" s="5"/>
      <c r="B28" s="5" t="s">
        <v>6</v>
      </c>
      <c r="C28" s="6">
        <v>1</v>
      </c>
      <c r="D28" s="26">
        <f>D2</f>
        <v>11280</v>
      </c>
      <c r="E28" s="9">
        <f>E2/10</f>
        <v>1128</v>
      </c>
      <c r="F28" s="9">
        <f>E28/1500</f>
        <v>0.752</v>
      </c>
    </row>
    <row r="29" spans="1:7" hidden="1" x14ac:dyDescent="0.25">
      <c r="A29" s="5"/>
      <c r="B29" s="5" t="s">
        <v>7</v>
      </c>
      <c r="C29" s="6">
        <v>1</v>
      </c>
      <c r="D29" s="9">
        <v>7500</v>
      </c>
      <c r="E29" s="9">
        <f>E3/10</f>
        <v>0</v>
      </c>
      <c r="F29" s="9">
        <f t="shared" ref="F29:F33" si="2">E29/1500</f>
        <v>0</v>
      </c>
    </row>
    <row r="30" spans="1:7" ht="25.5" x14ac:dyDescent="0.25">
      <c r="A30" s="11"/>
      <c r="B30" s="5" t="s">
        <v>39</v>
      </c>
      <c r="C30" s="6"/>
      <c r="D30" s="9"/>
      <c r="E30" s="26">
        <f>E4/10</f>
        <v>341.55840000000001</v>
      </c>
      <c r="F30" s="9">
        <f t="shared" si="2"/>
        <v>0.22770560000000001</v>
      </c>
    </row>
    <row r="31" spans="1:7" ht="28.5" customHeight="1" x14ac:dyDescent="0.25">
      <c r="A31" s="11"/>
      <c r="B31" s="11" t="s">
        <v>33</v>
      </c>
      <c r="C31" s="13"/>
      <c r="D31" s="9"/>
      <c r="E31" s="26">
        <f>E7/10</f>
        <v>388.80000000000007</v>
      </c>
      <c r="F31" s="12">
        <f t="shared" si="2"/>
        <v>0.25920000000000004</v>
      </c>
    </row>
    <row r="32" spans="1:7" x14ac:dyDescent="0.25">
      <c r="A32" s="5"/>
      <c r="B32" s="5" t="s">
        <v>8</v>
      </c>
      <c r="C32" s="6"/>
      <c r="D32" s="9"/>
      <c r="E32" s="26">
        <f>E8/10</f>
        <v>1127</v>
      </c>
      <c r="F32" s="9">
        <f t="shared" si="2"/>
        <v>0.7513333333333333</v>
      </c>
    </row>
    <row r="33" spans="1:6" x14ac:dyDescent="0.25">
      <c r="A33" s="5"/>
      <c r="B33" s="5" t="s">
        <v>27</v>
      </c>
      <c r="C33" s="6"/>
      <c r="D33" s="9"/>
      <c r="E33" s="26">
        <f>E9/10</f>
        <v>620</v>
      </c>
      <c r="F33" s="9">
        <f t="shared" si="2"/>
        <v>0.41333333333333333</v>
      </c>
    </row>
    <row r="34" spans="1:6" x14ac:dyDescent="0.25">
      <c r="A34" s="5"/>
      <c r="B34" s="5" t="s">
        <v>32</v>
      </c>
      <c r="C34" s="6"/>
      <c r="D34" s="9"/>
      <c r="E34" s="26">
        <f>E10/11</f>
        <v>677.27272727272725</v>
      </c>
      <c r="F34" s="9">
        <f>E34/1500</f>
        <v>0.45151515151515148</v>
      </c>
    </row>
    <row r="35" spans="1:6" s="14" customFormat="1" ht="21" customHeight="1" x14ac:dyDescent="0.25">
      <c r="A35" s="4">
        <v>2</v>
      </c>
      <c r="B35" s="44" t="s">
        <v>17</v>
      </c>
      <c r="C35" s="45"/>
      <c r="D35" s="46"/>
      <c r="E35" s="27">
        <f>E36+E37+E38</f>
        <v>13903.298327272729</v>
      </c>
      <c r="F35" s="10">
        <f>F36+F37+F38</f>
        <v>9.2688655515151499</v>
      </c>
    </row>
    <row r="36" spans="1:6" x14ac:dyDescent="0.25">
      <c r="A36" s="5"/>
      <c r="B36" s="5" t="s">
        <v>31</v>
      </c>
      <c r="C36" s="6">
        <v>3</v>
      </c>
      <c r="D36" s="9">
        <f>D28</f>
        <v>11280</v>
      </c>
      <c r="E36" s="26">
        <f>(C36*D36)*30%</f>
        <v>10152</v>
      </c>
      <c r="F36" s="9">
        <f t="shared" ref="F36:F38" si="3">E36/1500</f>
        <v>6.7679999999999998</v>
      </c>
    </row>
    <row r="37" spans="1:6" ht="25.5" x14ac:dyDescent="0.25">
      <c r="A37" s="11"/>
      <c r="B37" s="5" t="s">
        <v>39</v>
      </c>
      <c r="C37" s="6"/>
      <c r="D37" s="9"/>
      <c r="E37" s="26">
        <f>E6</f>
        <v>3074.0255999999999</v>
      </c>
      <c r="F37" s="9">
        <f>E37/1500</f>
        <v>2.0493503999999998</v>
      </c>
    </row>
    <row r="38" spans="1:6" x14ac:dyDescent="0.25">
      <c r="A38" s="5"/>
      <c r="B38" s="5" t="s">
        <v>34</v>
      </c>
      <c r="C38" s="6"/>
      <c r="D38" s="9"/>
      <c r="E38" s="9">
        <f>E10/11</f>
        <v>677.27272727272725</v>
      </c>
      <c r="F38" s="9">
        <f t="shared" si="3"/>
        <v>0.45151515151515148</v>
      </c>
    </row>
    <row r="39" spans="1:6" s="14" customFormat="1" ht="25.5" customHeight="1" x14ac:dyDescent="0.25">
      <c r="A39" s="4">
        <v>3</v>
      </c>
      <c r="B39" s="44" t="s">
        <v>18</v>
      </c>
      <c r="C39" s="45"/>
      <c r="D39" s="46"/>
      <c r="E39" s="10">
        <f>E40+E41+E42+E43+E44+E45+E46</f>
        <v>4282.6311272727271</v>
      </c>
      <c r="F39" s="10">
        <f>F40+F41+F42+F43+F44+F45+F46</f>
        <v>2.8550874181818187</v>
      </c>
    </row>
    <row r="40" spans="1:6" x14ac:dyDescent="0.25">
      <c r="A40" s="5"/>
      <c r="B40" s="5" t="s">
        <v>6</v>
      </c>
      <c r="C40" s="6">
        <v>1</v>
      </c>
      <c r="D40" s="9">
        <f>D28</f>
        <v>11280</v>
      </c>
      <c r="E40" s="9">
        <f>E2/10</f>
        <v>1128</v>
      </c>
      <c r="F40" s="9">
        <f>E40/1500</f>
        <v>0.752</v>
      </c>
    </row>
    <row r="41" spans="1:6" hidden="1" x14ac:dyDescent="0.25">
      <c r="A41" s="5"/>
      <c r="B41" s="5" t="s">
        <v>7</v>
      </c>
      <c r="C41" s="6">
        <v>1</v>
      </c>
      <c r="D41" s="9">
        <v>7500</v>
      </c>
      <c r="E41" s="9">
        <f>E3/10</f>
        <v>0</v>
      </c>
      <c r="F41" s="9">
        <f t="shared" ref="F41:F45" si="4">E41/1500</f>
        <v>0</v>
      </c>
    </row>
    <row r="42" spans="1:6" ht="25.5" x14ac:dyDescent="0.25">
      <c r="A42" s="11"/>
      <c r="B42" s="5" t="s">
        <v>39</v>
      </c>
      <c r="C42" s="6"/>
      <c r="D42" s="9"/>
      <c r="E42" s="9">
        <f>E4/10</f>
        <v>341.55840000000001</v>
      </c>
      <c r="F42" s="9">
        <f t="shared" si="4"/>
        <v>0.22770560000000001</v>
      </c>
    </row>
    <row r="43" spans="1:6" ht="28.5" customHeight="1" x14ac:dyDescent="0.25">
      <c r="A43" s="11"/>
      <c r="B43" s="11" t="s">
        <v>33</v>
      </c>
      <c r="C43" s="13"/>
      <c r="D43" s="9"/>
      <c r="E43" s="9">
        <f>E7/10</f>
        <v>388.80000000000007</v>
      </c>
      <c r="F43" s="12">
        <f t="shared" si="4"/>
        <v>0.25920000000000004</v>
      </c>
    </row>
    <row r="44" spans="1:6" x14ac:dyDescent="0.25">
      <c r="A44" s="5"/>
      <c r="B44" s="5" t="s">
        <v>8</v>
      </c>
      <c r="C44" s="6"/>
      <c r="D44" s="9"/>
      <c r="E44" s="9">
        <f>E8/10</f>
        <v>1127</v>
      </c>
      <c r="F44" s="9">
        <f t="shared" si="4"/>
        <v>0.7513333333333333</v>
      </c>
    </row>
    <row r="45" spans="1:6" x14ac:dyDescent="0.25">
      <c r="A45" s="5"/>
      <c r="B45" s="5" t="s">
        <v>27</v>
      </c>
      <c r="C45" s="6"/>
      <c r="D45" s="9"/>
      <c r="E45" s="9">
        <f>E9/10</f>
        <v>620</v>
      </c>
      <c r="F45" s="9">
        <f t="shared" si="4"/>
        <v>0.41333333333333333</v>
      </c>
    </row>
    <row r="46" spans="1:6" x14ac:dyDescent="0.25">
      <c r="A46" s="5"/>
      <c r="B46" s="5" t="s">
        <v>32</v>
      </c>
      <c r="C46" s="6"/>
      <c r="D46" s="9"/>
      <c r="E46" s="9">
        <f>E10/11</f>
        <v>677.27272727272725</v>
      </c>
      <c r="F46" s="9">
        <f>E46/1500</f>
        <v>0.45151515151515148</v>
      </c>
    </row>
    <row r="47" spans="1:6" s="14" customFormat="1" ht="30" customHeight="1" x14ac:dyDescent="0.25">
      <c r="A47" s="4">
        <v>4</v>
      </c>
      <c r="B47" s="44" t="s">
        <v>26</v>
      </c>
      <c r="C47" s="45"/>
      <c r="D47" s="46"/>
      <c r="E47" s="10">
        <f>E48+E49+E50+E51+E52+E53+E54</f>
        <v>4282.6311272727271</v>
      </c>
      <c r="F47" s="10">
        <f>F48+F49+F50+F51+F52+F53+F54</f>
        <v>2.8550874181818187</v>
      </c>
    </row>
    <row r="48" spans="1:6" x14ac:dyDescent="0.25">
      <c r="A48" s="5"/>
      <c r="B48" s="5" t="s">
        <v>6</v>
      </c>
      <c r="C48" s="6">
        <v>1</v>
      </c>
      <c r="D48" s="9">
        <f>D28</f>
        <v>11280</v>
      </c>
      <c r="E48" s="9">
        <f>E2/10</f>
        <v>1128</v>
      </c>
      <c r="F48" s="9">
        <f>E48/1500</f>
        <v>0.752</v>
      </c>
    </row>
    <row r="49" spans="1:6" hidden="1" x14ac:dyDescent="0.25">
      <c r="A49" s="5"/>
      <c r="B49" s="5" t="s">
        <v>7</v>
      </c>
      <c r="C49" s="6">
        <v>1</v>
      </c>
      <c r="D49" s="9">
        <v>7500</v>
      </c>
      <c r="E49" s="9">
        <f>E3/10</f>
        <v>0</v>
      </c>
      <c r="F49" s="9">
        <f t="shared" ref="F49:F53" si="5">E49/1500</f>
        <v>0</v>
      </c>
    </row>
    <row r="50" spans="1:6" ht="25.5" x14ac:dyDescent="0.25">
      <c r="A50" s="11"/>
      <c r="B50" s="5" t="s">
        <v>39</v>
      </c>
      <c r="C50" s="6"/>
      <c r="D50" s="9"/>
      <c r="E50" s="9">
        <f>E4/10</f>
        <v>341.55840000000001</v>
      </c>
      <c r="F50" s="9">
        <f t="shared" si="5"/>
        <v>0.22770560000000001</v>
      </c>
    </row>
    <row r="51" spans="1:6" ht="28.5" customHeight="1" x14ac:dyDescent="0.25">
      <c r="A51" s="11"/>
      <c r="B51" s="11" t="s">
        <v>33</v>
      </c>
      <c r="C51" s="13"/>
      <c r="D51" s="9"/>
      <c r="E51" s="9">
        <f>E7/10</f>
        <v>388.80000000000007</v>
      </c>
      <c r="F51" s="12">
        <f t="shared" si="5"/>
        <v>0.25920000000000004</v>
      </c>
    </row>
    <row r="52" spans="1:6" x14ac:dyDescent="0.25">
      <c r="A52" s="5"/>
      <c r="B52" s="5" t="s">
        <v>8</v>
      </c>
      <c r="C52" s="6"/>
      <c r="D52" s="9"/>
      <c r="E52" s="9">
        <f>E8/10</f>
        <v>1127</v>
      </c>
      <c r="F52" s="9">
        <f t="shared" si="5"/>
        <v>0.7513333333333333</v>
      </c>
    </row>
    <row r="53" spans="1:6" x14ac:dyDescent="0.25">
      <c r="A53" s="5"/>
      <c r="B53" s="5" t="s">
        <v>27</v>
      </c>
      <c r="C53" s="6"/>
      <c r="D53" s="9"/>
      <c r="E53" s="9">
        <f>E9/10</f>
        <v>620</v>
      </c>
      <c r="F53" s="9">
        <f t="shared" si="5"/>
        <v>0.41333333333333333</v>
      </c>
    </row>
    <row r="54" spans="1:6" x14ac:dyDescent="0.25">
      <c r="A54" s="5"/>
      <c r="B54" s="5" t="s">
        <v>32</v>
      </c>
      <c r="C54" s="6"/>
      <c r="D54" s="9"/>
      <c r="E54" s="9">
        <f>E10/11</f>
        <v>677.27272727272725</v>
      </c>
      <c r="F54" s="9">
        <f>E54/1500</f>
        <v>0.45151515151515148</v>
      </c>
    </row>
    <row r="55" spans="1:6" s="14" customFormat="1" x14ac:dyDescent="0.25">
      <c r="A55" s="4">
        <v>5</v>
      </c>
      <c r="B55" s="44" t="s">
        <v>25</v>
      </c>
      <c r="C55" s="45"/>
      <c r="D55" s="46"/>
      <c r="E55" s="10">
        <f>E56+E57+E58+E59+E60+E61+E62</f>
        <v>4282.6311272727271</v>
      </c>
      <c r="F55" s="10">
        <f>F56+F57+F58+F59+F60+F61+F62</f>
        <v>2.8550874181818187</v>
      </c>
    </row>
    <row r="56" spans="1:6" x14ac:dyDescent="0.25">
      <c r="A56" s="5"/>
      <c r="B56" s="5" t="s">
        <v>6</v>
      </c>
      <c r="C56" s="6">
        <v>1</v>
      </c>
      <c r="D56" s="9">
        <f>D28</f>
        <v>11280</v>
      </c>
      <c r="E56" s="9">
        <f>E2/10</f>
        <v>1128</v>
      </c>
      <c r="F56" s="9">
        <f>E56/1500</f>
        <v>0.752</v>
      </c>
    </row>
    <row r="57" spans="1:6" hidden="1" x14ac:dyDescent="0.25">
      <c r="A57" s="5"/>
      <c r="B57" s="5" t="s">
        <v>7</v>
      </c>
      <c r="C57" s="6">
        <v>1</v>
      </c>
      <c r="D57" s="9">
        <v>7500</v>
      </c>
      <c r="E57" s="9">
        <f>E3/10</f>
        <v>0</v>
      </c>
      <c r="F57" s="9">
        <f t="shared" ref="F57:F61" si="6">E57/1500</f>
        <v>0</v>
      </c>
    </row>
    <row r="58" spans="1:6" ht="25.5" x14ac:dyDescent="0.25">
      <c r="A58" s="11"/>
      <c r="B58" s="5" t="s">
        <v>39</v>
      </c>
      <c r="C58" s="6"/>
      <c r="D58" s="9"/>
      <c r="E58" s="9">
        <f>E4/10</f>
        <v>341.55840000000001</v>
      </c>
      <c r="F58" s="9">
        <f t="shared" si="6"/>
        <v>0.22770560000000001</v>
      </c>
    </row>
    <row r="59" spans="1:6" ht="28.5" customHeight="1" x14ac:dyDescent="0.25">
      <c r="A59" s="11"/>
      <c r="B59" s="11" t="s">
        <v>33</v>
      </c>
      <c r="C59" s="13"/>
      <c r="D59" s="9"/>
      <c r="E59" s="9">
        <f>E7/10</f>
        <v>388.80000000000007</v>
      </c>
      <c r="F59" s="12">
        <f t="shared" si="6"/>
        <v>0.25920000000000004</v>
      </c>
    </row>
    <row r="60" spans="1:6" x14ac:dyDescent="0.25">
      <c r="A60" s="5"/>
      <c r="B60" s="5" t="s">
        <v>8</v>
      </c>
      <c r="C60" s="6"/>
      <c r="D60" s="9"/>
      <c r="E60" s="9">
        <f>E8/10</f>
        <v>1127</v>
      </c>
      <c r="F60" s="9">
        <f t="shared" si="6"/>
        <v>0.7513333333333333</v>
      </c>
    </row>
    <row r="61" spans="1:6" x14ac:dyDescent="0.25">
      <c r="A61" s="5"/>
      <c r="B61" s="5" t="s">
        <v>27</v>
      </c>
      <c r="C61" s="6"/>
      <c r="D61" s="9"/>
      <c r="E61" s="9">
        <f>E9/10</f>
        <v>620</v>
      </c>
      <c r="F61" s="9">
        <f t="shared" si="6"/>
        <v>0.41333333333333333</v>
      </c>
    </row>
    <row r="62" spans="1:6" x14ac:dyDescent="0.25">
      <c r="A62" s="5"/>
      <c r="B62" s="5" t="s">
        <v>32</v>
      </c>
      <c r="C62" s="6"/>
      <c r="D62" s="9"/>
      <c r="E62" s="9">
        <f>E10/11</f>
        <v>677.27272727272725</v>
      </c>
      <c r="F62" s="9">
        <f>E62/1500</f>
        <v>0.45151515151515148</v>
      </c>
    </row>
    <row r="63" spans="1:6" s="14" customFormat="1" ht="25.5" customHeight="1" x14ac:dyDescent="0.25">
      <c r="A63" s="4">
        <v>6</v>
      </c>
      <c r="B63" s="44" t="s">
        <v>24</v>
      </c>
      <c r="C63" s="45"/>
      <c r="D63" s="46"/>
      <c r="E63" s="10">
        <f>E64+E65+E66+E67+E68+E69+E70</f>
        <v>4282.6311272727271</v>
      </c>
      <c r="F63" s="10">
        <f>F64+F65+F66+F67+F68+F69+F70</f>
        <v>2.8550874181818187</v>
      </c>
    </row>
    <row r="64" spans="1:6" x14ac:dyDescent="0.25">
      <c r="A64" s="5"/>
      <c r="B64" s="5" t="s">
        <v>6</v>
      </c>
      <c r="C64" s="6">
        <v>1</v>
      </c>
      <c r="D64" s="9">
        <f>D28</f>
        <v>11280</v>
      </c>
      <c r="E64" s="9">
        <f>E2/10</f>
        <v>1128</v>
      </c>
      <c r="F64" s="9">
        <f>E64/1500</f>
        <v>0.752</v>
      </c>
    </row>
    <row r="65" spans="1:6" hidden="1" x14ac:dyDescent="0.25">
      <c r="A65" s="5"/>
      <c r="B65" s="5" t="s">
        <v>7</v>
      </c>
      <c r="C65" s="6">
        <v>1</v>
      </c>
      <c r="D65" s="9">
        <v>7500</v>
      </c>
      <c r="E65" s="9">
        <f>E3/10</f>
        <v>0</v>
      </c>
      <c r="F65" s="9">
        <f t="shared" ref="F65:F69" si="7">E65/1500</f>
        <v>0</v>
      </c>
    </row>
    <row r="66" spans="1:6" ht="25.5" x14ac:dyDescent="0.25">
      <c r="A66" s="11"/>
      <c r="B66" s="5" t="s">
        <v>39</v>
      </c>
      <c r="C66" s="6"/>
      <c r="D66" s="9"/>
      <c r="E66" s="9">
        <f>E4/10</f>
        <v>341.55840000000001</v>
      </c>
      <c r="F66" s="9">
        <f t="shared" si="7"/>
        <v>0.22770560000000001</v>
      </c>
    </row>
    <row r="67" spans="1:6" ht="28.5" customHeight="1" x14ac:dyDescent="0.25">
      <c r="A67" s="11"/>
      <c r="B67" s="11" t="s">
        <v>33</v>
      </c>
      <c r="C67" s="13"/>
      <c r="D67" s="9"/>
      <c r="E67" s="9">
        <f>E7/10</f>
        <v>388.80000000000007</v>
      </c>
      <c r="F67" s="12">
        <f t="shared" si="7"/>
        <v>0.25920000000000004</v>
      </c>
    </row>
    <row r="68" spans="1:6" x14ac:dyDescent="0.25">
      <c r="A68" s="5"/>
      <c r="B68" s="5" t="s">
        <v>8</v>
      </c>
      <c r="C68" s="6"/>
      <c r="D68" s="9"/>
      <c r="E68" s="9">
        <f>E8/10</f>
        <v>1127</v>
      </c>
      <c r="F68" s="9">
        <f t="shared" si="7"/>
        <v>0.7513333333333333</v>
      </c>
    </row>
    <row r="69" spans="1:6" x14ac:dyDescent="0.25">
      <c r="A69" s="5"/>
      <c r="B69" s="5" t="s">
        <v>27</v>
      </c>
      <c r="C69" s="6"/>
      <c r="D69" s="9"/>
      <c r="E69" s="9">
        <f>E9/10</f>
        <v>620</v>
      </c>
      <c r="F69" s="9">
        <f t="shared" si="7"/>
        <v>0.41333333333333333</v>
      </c>
    </row>
    <row r="70" spans="1:6" x14ac:dyDescent="0.25">
      <c r="A70" s="5"/>
      <c r="B70" s="5" t="s">
        <v>32</v>
      </c>
      <c r="C70" s="6"/>
      <c r="D70" s="9"/>
      <c r="E70" s="9">
        <f>E10/11</f>
        <v>677.27272727272725</v>
      </c>
      <c r="F70" s="9">
        <f>E70/1500</f>
        <v>0.45151515151515148</v>
      </c>
    </row>
    <row r="71" spans="1:6" s="14" customFormat="1" ht="17.25" customHeight="1" x14ac:dyDescent="0.25">
      <c r="A71" s="4">
        <v>7</v>
      </c>
      <c r="B71" s="44" t="s">
        <v>23</v>
      </c>
      <c r="C71" s="45"/>
      <c r="D71" s="46"/>
      <c r="E71" s="10">
        <f>E72+E73+E74+E75+E76+E77+E78</f>
        <v>4282.6311272727271</v>
      </c>
      <c r="F71" s="10">
        <f>F72+F73+F74+F75+F76+F77+F78</f>
        <v>2.8550874181818187</v>
      </c>
    </row>
    <row r="72" spans="1:6" x14ac:dyDescent="0.25">
      <c r="A72" s="5"/>
      <c r="B72" s="5" t="s">
        <v>6</v>
      </c>
      <c r="C72" s="6">
        <v>1</v>
      </c>
      <c r="D72" s="9">
        <f>D28</f>
        <v>11280</v>
      </c>
      <c r="E72" s="9">
        <f>E2/10</f>
        <v>1128</v>
      </c>
      <c r="F72" s="9">
        <f>E72/1500</f>
        <v>0.752</v>
      </c>
    </row>
    <row r="73" spans="1:6" hidden="1" x14ac:dyDescent="0.25">
      <c r="A73" s="5"/>
      <c r="B73" s="5" t="s">
        <v>7</v>
      </c>
      <c r="C73" s="6">
        <v>1</v>
      </c>
      <c r="D73" s="9">
        <v>7500</v>
      </c>
      <c r="E73" s="9">
        <f>E3/10</f>
        <v>0</v>
      </c>
      <c r="F73" s="9">
        <f t="shared" ref="F73:F77" si="8">E73/1500</f>
        <v>0</v>
      </c>
    </row>
    <row r="74" spans="1:6" ht="25.5" x14ac:dyDescent="0.25">
      <c r="A74" s="11"/>
      <c r="B74" s="5" t="s">
        <v>39</v>
      </c>
      <c r="C74" s="6"/>
      <c r="D74" s="9"/>
      <c r="E74" s="9">
        <f>E4/10</f>
        <v>341.55840000000001</v>
      </c>
      <c r="F74" s="9">
        <f t="shared" si="8"/>
        <v>0.22770560000000001</v>
      </c>
    </row>
    <row r="75" spans="1:6" ht="28.5" customHeight="1" x14ac:dyDescent="0.25">
      <c r="A75" s="11"/>
      <c r="B75" s="11" t="s">
        <v>33</v>
      </c>
      <c r="C75" s="13"/>
      <c r="D75" s="9"/>
      <c r="E75" s="9">
        <f>E7/10</f>
        <v>388.80000000000007</v>
      </c>
      <c r="F75" s="12">
        <f t="shared" si="8"/>
        <v>0.25920000000000004</v>
      </c>
    </row>
    <row r="76" spans="1:6" x14ac:dyDescent="0.25">
      <c r="A76" s="5"/>
      <c r="B76" s="5" t="s">
        <v>8</v>
      </c>
      <c r="C76" s="6"/>
      <c r="D76" s="9"/>
      <c r="E76" s="9">
        <f>E8/10</f>
        <v>1127</v>
      </c>
      <c r="F76" s="9">
        <f t="shared" si="8"/>
        <v>0.7513333333333333</v>
      </c>
    </row>
    <row r="77" spans="1:6" x14ac:dyDescent="0.25">
      <c r="A77" s="5"/>
      <c r="B77" s="5" t="s">
        <v>27</v>
      </c>
      <c r="C77" s="6"/>
      <c r="D77" s="9"/>
      <c r="E77" s="9">
        <f>E9/10</f>
        <v>620</v>
      </c>
      <c r="F77" s="9">
        <f t="shared" si="8"/>
        <v>0.41333333333333333</v>
      </c>
    </row>
    <row r="78" spans="1:6" x14ac:dyDescent="0.25">
      <c r="A78" s="5"/>
      <c r="B78" s="5" t="s">
        <v>32</v>
      </c>
      <c r="C78" s="6"/>
      <c r="D78" s="9"/>
      <c r="E78" s="9">
        <f>E10/11</f>
        <v>677.27272727272725</v>
      </c>
      <c r="F78" s="9">
        <f>E78/1500</f>
        <v>0.45151515151515148</v>
      </c>
    </row>
    <row r="79" spans="1:6" s="14" customFormat="1" x14ac:dyDescent="0.25">
      <c r="A79" s="4">
        <v>8</v>
      </c>
      <c r="B79" s="44" t="s">
        <v>22</v>
      </c>
      <c r="C79" s="45"/>
      <c r="D79" s="46"/>
      <c r="E79" s="10">
        <f>E80+E81+E82+E83+E84+E85+E86</f>
        <v>4282.6311272727271</v>
      </c>
      <c r="F79" s="10">
        <f>F80+F81+F82+F83+F84+F85+F86</f>
        <v>2.8550874181818187</v>
      </c>
    </row>
    <row r="80" spans="1:6" x14ac:dyDescent="0.25">
      <c r="A80" s="5"/>
      <c r="B80" s="5" t="s">
        <v>6</v>
      </c>
      <c r="C80" s="6">
        <v>1</v>
      </c>
      <c r="D80" s="9">
        <f>D28</f>
        <v>11280</v>
      </c>
      <c r="E80" s="9">
        <f>E2/10</f>
        <v>1128</v>
      </c>
      <c r="F80" s="9">
        <f>E80/1500</f>
        <v>0.752</v>
      </c>
    </row>
    <row r="81" spans="1:6" hidden="1" x14ac:dyDescent="0.25">
      <c r="A81" s="5"/>
      <c r="B81" s="5" t="s">
        <v>7</v>
      </c>
      <c r="C81" s="6">
        <v>1</v>
      </c>
      <c r="D81" s="9">
        <v>7500</v>
      </c>
      <c r="E81" s="9">
        <f>E3/10</f>
        <v>0</v>
      </c>
      <c r="F81" s="9">
        <f t="shared" ref="F81:F85" si="9">E81/1500</f>
        <v>0</v>
      </c>
    </row>
    <row r="82" spans="1:6" ht="25.5" x14ac:dyDescent="0.25">
      <c r="A82" s="11"/>
      <c r="B82" s="5" t="s">
        <v>39</v>
      </c>
      <c r="C82" s="6"/>
      <c r="D82" s="9"/>
      <c r="E82" s="9">
        <f>E4/10</f>
        <v>341.55840000000001</v>
      </c>
      <c r="F82" s="9">
        <f t="shared" si="9"/>
        <v>0.22770560000000001</v>
      </c>
    </row>
    <row r="83" spans="1:6" ht="28.5" customHeight="1" x14ac:dyDescent="0.25">
      <c r="A83" s="11"/>
      <c r="B83" s="11" t="s">
        <v>33</v>
      </c>
      <c r="C83" s="13"/>
      <c r="D83" s="9"/>
      <c r="E83" s="9">
        <f>E7/10</f>
        <v>388.80000000000007</v>
      </c>
      <c r="F83" s="12">
        <f t="shared" si="9"/>
        <v>0.25920000000000004</v>
      </c>
    </row>
    <row r="84" spans="1:6" x14ac:dyDescent="0.25">
      <c r="A84" s="5"/>
      <c r="B84" s="5" t="s">
        <v>8</v>
      </c>
      <c r="C84" s="6"/>
      <c r="D84" s="9"/>
      <c r="E84" s="9">
        <f>E8/10</f>
        <v>1127</v>
      </c>
      <c r="F84" s="9">
        <f t="shared" si="9"/>
        <v>0.7513333333333333</v>
      </c>
    </row>
    <row r="85" spans="1:6" x14ac:dyDescent="0.25">
      <c r="A85" s="5"/>
      <c r="B85" s="5" t="s">
        <v>27</v>
      </c>
      <c r="C85" s="6"/>
      <c r="D85" s="9"/>
      <c r="E85" s="9">
        <f>E9/10</f>
        <v>620</v>
      </c>
      <c r="F85" s="9">
        <f t="shared" si="9"/>
        <v>0.41333333333333333</v>
      </c>
    </row>
    <row r="86" spans="1:6" x14ac:dyDescent="0.25">
      <c r="A86" s="5"/>
      <c r="B86" s="5" t="s">
        <v>32</v>
      </c>
      <c r="C86" s="6"/>
      <c r="D86" s="9"/>
      <c r="E86" s="9">
        <f>E10/11</f>
        <v>677.27272727272725</v>
      </c>
      <c r="F86" s="9">
        <f>E86/1500</f>
        <v>0.45151515151515148</v>
      </c>
    </row>
    <row r="87" spans="1:6" s="14" customFormat="1" ht="29.25" customHeight="1" x14ac:dyDescent="0.25">
      <c r="A87" s="4">
        <v>9</v>
      </c>
      <c r="B87" s="44" t="s">
        <v>21</v>
      </c>
      <c r="C87" s="45"/>
      <c r="D87" s="46"/>
      <c r="E87" s="10">
        <f>E88+E89+E90+E91+E92+E93+E94</f>
        <v>4282.6311272727271</v>
      </c>
      <c r="F87" s="10">
        <f>F88+F89+F90+F91+F92+F93+F94</f>
        <v>2.8550874181818187</v>
      </c>
    </row>
    <row r="88" spans="1:6" x14ac:dyDescent="0.25">
      <c r="A88" s="5"/>
      <c r="B88" s="5" t="s">
        <v>6</v>
      </c>
      <c r="C88" s="6">
        <v>1</v>
      </c>
      <c r="D88" s="9">
        <f>D28</f>
        <v>11280</v>
      </c>
      <c r="E88" s="9">
        <f>E2/10</f>
        <v>1128</v>
      </c>
      <c r="F88" s="9">
        <f>E88/1500</f>
        <v>0.752</v>
      </c>
    </row>
    <row r="89" spans="1:6" hidden="1" x14ac:dyDescent="0.25">
      <c r="A89" s="5"/>
      <c r="B89" s="5" t="s">
        <v>7</v>
      </c>
      <c r="C89" s="6">
        <v>1</v>
      </c>
      <c r="D89" s="9">
        <v>7500</v>
      </c>
      <c r="E89" s="9">
        <f>E3/10</f>
        <v>0</v>
      </c>
      <c r="F89" s="9">
        <f t="shared" ref="F89:F93" si="10">E89/1500</f>
        <v>0</v>
      </c>
    </row>
    <row r="90" spans="1:6" ht="25.5" x14ac:dyDescent="0.25">
      <c r="A90" s="11"/>
      <c r="B90" s="5" t="s">
        <v>39</v>
      </c>
      <c r="C90" s="6"/>
      <c r="D90" s="9"/>
      <c r="E90" s="9">
        <f>E4/10</f>
        <v>341.55840000000001</v>
      </c>
      <c r="F90" s="9">
        <f t="shared" si="10"/>
        <v>0.22770560000000001</v>
      </c>
    </row>
    <row r="91" spans="1:6" ht="28.5" customHeight="1" x14ac:dyDescent="0.25">
      <c r="A91" s="11"/>
      <c r="B91" s="11" t="s">
        <v>33</v>
      </c>
      <c r="C91" s="13"/>
      <c r="D91" s="9"/>
      <c r="E91" s="9">
        <f>E7/10</f>
        <v>388.80000000000007</v>
      </c>
      <c r="F91" s="12">
        <f t="shared" si="10"/>
        <v>0.25920000000000004</v>
      </c>
    </row>
    <row r="92" spans="1:6" x14ac:dyDescent="0.25">
      <c r="A92" s="5"/>
      <c r="B92" s="5" t="s">
        <v>8</v>
      </c>
      <c r="C92" s="6"/>
      <c r="D92" s="9"/>
      <c r="E92" s="9">
        <f>E8/10</f>
        <v>1127</v>
      </c>
      <c r="F92" s="9">
        <f t="shared" si="10"/>
        <v>0.7513333333333333</v>
      </c>
    </row>
    <row r="93" spans="1:6" x14ac:dyDescent="0.25">
      <c r="A93" s="5"/>
      <c r="B93" s="5" t="s">
        <v>27</v>
      </c>
      <c r="C93" s="6"/>
      <c r="D93" s="9"/>
      <c r="E93" s="9">
        <f>E9/10</f>
        <v>620</v>
      </c>
      <c r="F93" s="9">
        <f t="shared" si="10"/>
        <v>0.41333333333333333</v>
      </c>
    </row>
    <row r="94" spans="1:6" x14ac:dyDescent="0.25">
      <c r="A94" s="5"/>
      <c r="B94" s="5" t="s">
        <v>32</v>
      </c>
      <c r="C94" s="6"/>
      <c r="D94" s="9"/>
      <c r="E94" s="9">
        <f>E10/11</f>
        <v>677.27272727272725</v>
      </c>
      <c r="F94" s="9">
        <f>E94/1500</f>
        <v>0.45151515151515148</v>
      </c>
    </row>
    <row r="95" spans="1:6" s="14" customFormat="1" x14ac:dyDescent="0.25">
      <c r="A95" s="4">
        <v>10</v>
      </c>
      <c r="B95" s="44" t="s">
        <v>5</v>
      </c>
      <c r="C95" s="45"/>
      <c r="D95" s="46"/>
      <c r="E95" s="10">
        <f>E96+E97+E98+E99+E100+E101+E102</f>
        <v>4282.6311272727271</v>
      </c>
      <c r="F95" s="10">
        <f>F96+F97+F98+F99+F100+F101+F102</f>
        <v>2.8550874181818187</v>
      </c>
    </row>
    <row r="96" spans="1:6" x14ac:dyDescent="0.25">
      <c r="A96" s="5"/>
      <c r="B96" s="5" t="s">
        <v>6</v>
      </c>
      <c r="C96" s="6">
        <v>1</v>
      </c>
      <c r="D96" s="9">
        <f>D28</f>
        <v>11280</v>
      </c>
      <c r="E96" s="9">
        <f>E2/10</f>
        <v>1128</v>
      </c>
      <c r="F96" s="9">
        <f>E96/1500</f>
        <v>0.752</v>
      </c>
    </row>
    <row r="97" spans="1:6" hidden="1" x14ac:dyDescent="0.25">
      <c r="A97" s="5"/>
      <c r="B97" s="5" t="s">
        <v>7</v>
      </c>
      <c r="C97" s="6">
        <v>1</v>
      </c>
      <c r="D97" s="9">
        <v>7500</v>
      </c>
      <c r="E97" s="9">
        <f>E3/10</f>
        <v>0</v>
      </c>
      <c r="F97" s="9">
        <f t="shared" ref="F97:F101" si="11">E97/1500</f>
        <v>0</v>
      </c>
    </row>
    <row r="98" spans="1:6" ht="25.5" x14ac:dyDescent="0.25">
      <c r="A98" s="11"/>
      <c r="B98" s="5" t="s">
        <v>39</v>
      </c>
      <c r="C98" s="6"/>
      <c r="D98" s="9"/>
      <c r="E98" s="9">
        <f>E4/10</f>
        <v>341.55840000000001</v>
      </c>
      <c r="F98" s="9">
        <f t="shared" si="11"/>
        <v>0.22770560000000001</v>
      </c>
    </row>
    <row r="99" spans="1:6" ht="28.5" customHeight="1" x14ac:dyDescent="0.25">
      <c r="A99" s="11"/>
      <c r="B99" s="11" t="s">
        <v>33</v>
      </c>
      <c r="C99" s="13"/>
      <c r="D99" s="9"/>
      <c r="E99" s="9">
        <f>E7/10</f>
        <v>388.80000000000007</v>
      </c>
      <c r="F99" s="12">
        <f t="shared" si="11"/>
        <v>0.25920000000000004</v>
      </c>
    </row>
    <row r="100" spans="1:6" x14ac:dyDescent="0.25">
      <c r="A100" s="5"/>
      <c r="B100" s="5" t="s">
        <v>8</v>
      </c>
      <c r="C100" s="6"/>
      <c r="D100" s="9"/>
      <c r="E100" s="9">
        <f>E8/10</f>
        <v>1127</v>
      </c>
      <c r="F100" s="9">
        <f t="shared" si="11"/>
        <v>0.7513333333333333</v>
      </c>
    </row>
    <row r="101" spans="1:6" x14ac:dyDescent="0.25">
      <c r="A101" s="5"/>
      <c r="B101" s="5" t="s">
        <v>27</v>
      </c>
      <c r="C101" s="6"/>
      <c r="D101" s="9"/>
      <c r="E101" s="9">
        <f>E9/10</f>
        <v>620</v>
      </c>
      <c r="F101" s="9">
        <f t="shared" si="11"/>
        <v>0.41333333333333333</v>
      </c>
    </row>
    <row r="102" spans="1:6" x14ac:dyDescent="0.25">
      <c r="A102" s="5"/>
      <c r="B102" s="5" t="s">
        <v>32</v>
      </c>
      <c r="C102" s="6"/>
      <c r="D102" s="9"/>
      <c r="E102" s="9">
        <f>E10/11</f>
        <v>677.27272727272725</v>
      </c>
      <c r="F102" s="9">
        <f>E102/1500</f>
        <v>0.45151515151515148</v>
      </c>
    </row>
    <row r="103" spans="1:6" s="14" customFormat="1" ht="25.5" customHeight="1" x14ac:dyDescent="0.25">
      <c r="A103" s="4">
        <v>11</v>
      </c>
      <c r="B103" s="44" t="s">
        <v>20</v>
      </c>
      <c r="C103" s="45"/>
      <c r="D103" s="46"/>
      <c r="E103" s="10">
        <f>E104+E105+E106+E107+E108+E109+E110</f>
        <v>4282.6311272727271</v>
      </c>
      <c r="F103" s="10">
        <f>F104+F105+F106+F107+F108+F109+F110</f>
        <v>2.8550874181818187</v>
      </c>
    </row>
    <row r="104" spans="1:6" x14ac:dyDescent="0.25">
      <c r="A104" s="5"/>
      <c r="B104" s="5" t="s">
        <v>6</v>
      </c>
      <c r="C104" s="6">
        <v>1</v>
      </c>
      <c r="D104" s="9">
        <f>D28</f>
        <v>11280</v>
      </c>
      <c r="E104" s="9">
        <f>E2/10</f>
        <v>1128</v>
      </c>
      <c r="F104" s="9">
        <f>E104/1500</f>
        <v>0.752</v>
      </c>
    </row>
    <row r="105" spans="1:6" hidden="1" x14ac:dyDescent="0.25">
      <c r="A105" s="5"/>
      <c r="B105" s="5" t="s">
        <v>7</v>
      </c>
      <c r="C105" s="6">
        <v>1</v>
      </c>
      <c r="D105" s="9">
        <v>7500</v>
      </c>
      <c r="E105" s="9">
        <f>E3/10</f>
        <v>0</v>
      </c>
      <c r="F105" s="9">
        <f t="shared" ref="F105:F109" si="12">E105/1500</f>
        <v>0</v>
      </c>
    </row>
    <row r="106" spans="1:6" ht="25.5" x14ac:dyDescent="0.25">
      <c r="A106" s="11"/>
      <c r="B106" s="5" t="s">
        <v>39</v>
      </c>
      <c r="C106" s="6"/>
      <c r="D106" s="9"/>
      <c r="E106" s="9">
        <f>E4/10</f>
        <v>341.55840000000001</v>
      </c>
      <c r="F106" s="9">
        <f t="shared" si="12"/>
        <v>0.22770560000000001</v>
      </c>
    </row>
    <row r="107" spans="1:6" ht="28.5" customHeight="1" x14ac:dyDescent="0.25">
      <c r="A107" s="11"/>
      <c r="B107" s="11" t="s">
        <v>33</v>
      </c>
      <c r="C107" s="13"/>
      <c r="D107" s="9"/>
      <c r="E107" s="9">
        <f>E7/10</f>
        <v>388.80000000000007</v>
      </c>
      <c r="F107" s="12">
        <f t="shared" si="12"/>
        <v>0.25920000000000004</v>
      </c>
    </row>
    <row r="108" spans="1:6" x14ac:dyDescent="0.25">
      <c r="A108" s="5"/>
      <c r="B108" s="5" t="s">
        <v>8</v>
      </c>
      <c r="C108" s="6"/>
      <c r="D108" s="9"/>
      <c r="E108" s="9">
        <f>E8/10</f>
        <v>1127</v>
      </c>
      <c r="F108" s="9">
        <f t="shared" si="12"/>
        <v>0.7513333333333333</v>
      </c>
    </row>
    <row r="109" spans="1:6" x14ac:dyDescent="0.25">
      <c r="A109" s="5"/>
      <c r="B109" s="5" t="s">
        <v>27</v>
      </c>
      <c r="C109" s="6"/>
      <c r="D109" s="9"/>
      <c r="E109" s="9">
        <f>E9/10</f>
        <v>620</v>
      </c>
      <c r="F109" s="9">
        <f t="shared" si="12"/>
        <v>0.41333333333333333</v>
      </c>
    </row>
    <row r="110" spans="1:6" x14ac:dyDescent="0.25">
      <c r="A110" s="5"/>
      <c r="B110" s="5" t="s">
        <v>32</v>
      </c>
      <c r="C110" s="6"/>
      <c r="D110" s="9"/>
      <c r="E110" s="9">
        <f>E10/11</f>
        <v>677.27272727272725</v>
      </c>
      <c r="F110" s="9">
        <f>E110/1500</f>
        <v>0.45151515151515148</v>
      </c>
    </row>
    <row r="111" spans="1:6" s="22" customFormat="1" ht="24" customHeight="1" x14ac:dyDescent="0.25">
      <c r="A111" s="19"/>
      <c r="B111" s="19" t="s">
        <v>11</v>
      </c>
      <c r="C111" s="20" t="s">
        <v>15</v>
      </c>
      <c r="D111" s="21" t="s">
        <v>15</v>
      </c>
      <c r="E111" s="21">
        <f>E27+E35+E39+E47+E55+E63+E71+E79+E87+E95+E103</f>
        <v>56729.609599999982</v>
      </c>
      <c r="F111" s="21">
        <f>F27+F35+F39+F47+F55+F63+F71+F79+F87+F95+F103</f>
        <v>37.819739733333329</v>
      </c>
    </row>
    <row r="112" spans="1:6" s="22" customFormat="1" ht="22.5" customHeight="1" x14ac:dyDescent="0.25">
      <c r="A112" s="23"/>
      <c r="B112" s="32" t="s">
        <v>29</v>
      </c>
      <c r="C112" s="24"/>
      <c r="D112" s="25"/>
      <c r="E112" s="25">
        <f>E111*10%</f>
        <v>5672.9609599999985</v>
      </c>
      <c r="F112" s="25">
        <f>E112/1500</f>
        <v>3.7819739733333324</v>
      </c>
    </row>
    <row r="113" spans="1:6" s="22" customFormat="1" ht="25.5" customHeight="1" x14ac:dyDescent="0.25">
      <c r="A113" s="19"/>
      <c r="B113" s="19" t="s">
        <v>10</v>
      </c>
      <c r="C113" s="20" t="s">
        <v>15</v>
      </c>
      <c r="D113" s="21" t="s">
        <v>15</v>
      </c>
      <c r="E113" s="21">
        <f>E111+E112</f>
        <v>62402.570559999978</v>
      </c>
      <c r="F113" s="21">
        <f>F111+F112</f>
        <v>41.601713706666658</v>
      </c>
    </row>
    <row r="114" spans="1:6" s="22" customFormat="1" ht="39" customHeight="1" x14ac:dyDescent="0.25">
      <c r="A114" s="29"/>
      <c r="B114" s="29"/>
      <c r="C114" s="30"/>
      <c r="D114" s="31"/>
      <c r="E114" s="31"/>
      <c r="F114" s="31"/>
    </row>
    <row r="115" spans="1:6" s="18" customFormat="1" x14ac:dyDescent="0.25">
      <c r="A115" s="15"/>
      <c r="B115" s="15"/>
      <c r="C115" s="16"/>
      <c r="D115" s="17"/>
      <c r="E115" s="17"/>
      <c r="F115" s="17"/>
    </row>
  </sheetData>
  <sheetProtection algorithmName="SHA-512" hashValue="ptSG5hEDv+hb8fWtkFKIrdYfbEsAm/HzB1dRPcTe55PeDvjdZ1DbOIvxKP2U+azbFMvvq7ZeD/vw6Pq/3qIDQw==" saltValue="jJJ9aj5tMOkQh3BtRp1byw==" spinCount="100000" sheet="1" objects="1" scenarios="1"/>
  <mergeCells count="15">
    <mergeCell ref="B63:D63"/>
    <mergeCell ref="B21:F21"/>
    <mergeCell ref="B23:F23"/>
    <mergeCell ref="B24:F24"/>
    <mergeCell ref="B27:D27"/>
    <mergeCell ref="B35:D35"/>
    <mergeCell ref="B39:D39"/>
    <mergeCell ref="B47:D47"/>
    <mergeCell ref="B55:D55"/>
    <mergeCell ref="A22:F22"/>
    <mergeCell ref="B71:D71"/>
    <mergeCell ref="B79:D79"/>
    <mergeCell ref="B87:D87"/>
    <mergeCell ref="B95:D95"/>
    <mergeCell ref="B103:D103"/>
  </mergeCells>
  <pageMargins left="0.70866141732283472" right="0.26" top="0.37" bottom="0.15748031496062992" header="0.31496062992125984" footer="0.31496062992125984"/>
  <pageSetup paperSize="9" scale="80" orientation="portrait" horizontalDpi="180" verticalDpi="180" r:id="rId1"/>
  <rowBreaks count="1" manualBreakCount="1">
    <brk id="70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2019-06-04T08:04:00Z</dcterms:modified>
</cp:coreProperties>
</file>